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ate1904="1" codeName="ThisWorkbook"/>
  <bookViews>
    <workbookView xWindow="-15" yWindow="585" windowWidth="8655" windowHeight="9105" tabRatio="783"/>
  </bookViews>
  <sheets>
    <sheet name="Εκδόσεις" sheetId="1" r:id="rId1"/>
    <sheet name="Ανάλυση Τιμών Μοντέλων" sheetId="46" r:id="rId2"/>
  </sheets>
  <definedNames>
    <definedName name="___INDEX_SHEET___ASAP_Utilities">#REF!</definedName>
    <definedName name="_xlnm.Print_Area" localSheetId="1">'Ανάλυση Τιμών Μοντέλων'!$A$1:$L$21</definedName>
    <definedName name="_xlnm.Print_Area" localSheetId="0">Εκδόσεις!$A$1:$G$16</definedName>
  </definedNames>
  <calcPr calcId="125725"/>
  <fileRecoveryPr autoRecover="0"/>
</workbook>
</file>

<file path=xl/calcChain.xml><?xml version="1.0" encoding="utf-8"?>
<calcChain xmlns="http://schemas.openxmlformats.org/spreadsheetml/2006/main">
  <c r="A6" i="46"/>
  <c r="I6"/>
  <c r="E6"/>
  <c r="H6"/>
  <c r="F6" s="1"/>
  <c r="E5" i="1" s="1"/>
  <c r="K6" i="46"/>
  <c r="L6"/>
  <c r="C6"/>
  <c r="G11" i="1" l="1"/>
  <c r="G10"/>
  <c r="F18" i="46"/>
  <c r="I10"/>
  <c r="F10"/>
  <c r="I8"/>
  <c r="F8" s="1"/>
  <c r="E18"/>
  <c r="L17"/>
  <c r="L18"/>
  <c r="L19"/>
  <c r="K17"/>
  <c r="K18"/>
  <c r="K19"/>
  <c r="I17"/>
  <c r="F17" s="1"/>
  <c r="I18"/>
  <c r="E17"/>
  <c r="A18" l="1"/>
  <c r="A17"/>
  <c r="H18"/>
  <c r="H17"/>
  <c r="C18"/>
  <c r="C17"/>
  <c r="I9"/>
  <c r="I5"/>
  <c r="E9" l="1"/>
  <c r="E10"/>
  <c r="E8"/>
  <c r="L8" l="1"/>
  <c r="L9"/>
  <c r="L10"/>
  <c r="K8"/>
  <c r="K9"/>
  <c r="K10"/>
  <c r="H8"/>
  <c r="E10" i="1" s="1"/>
  <c r="H9" i="46"/>
  <c r="H10"/>
  <c r="E12" i="1" s="1"/>
  <c r="A9" i="46"/>
  <c r="A10"/>
  <c r="A8"/>
  <c r="F9" l="1"/>
  <c r="E11" i="1" s="1"/>
  <c r="C8" i="46"/>
  <c r="C9"/>
  <c r="C10"/>
  <c r="E19" l="1"/>
  <c r="E13"/>
  <c r="E12"/>
  <c r="E11"/>
  <c r="E5"/>
  <c r="H15"/>
  <c r="K15"/>
  <c r="L15"/>
  <c r="E16"/>
  <c r="I16" s="1"/>
  <c r="E7"/>
  <c r="E15"/>
  <c r="I15" s="1"/>
  <c r="F15" s="1"/>
  <c r="F12" i="1" s="1"/>
  <c r="E14" i="46"/>
  <c r="C15" l="1"/>
  <c r="A15"/>
  <c r="A12"/>
  <c r="A11"/>
  <c r="A19"/>
  <c r="A16"/>
  <c r="A14"/>
  <c r="A13"/>
  <c r="A7"/>
  <c r="A5"/>
  <c r="C16" l="1"/>
  <c r="L7" l="1"/>
  <c r="L11"/>
  <c r="L12"/>
  <c r="L13"/>
  <c r="L14"/>
  <c r="L16"/>
  <c r="L5"/>
  <c r="K7"/>
  <c r="K11"/>
  <c r="K12"/>
  <c r="K13"/>
  <c r="K14"/>
  <c r="K16"/>
  <c r="K5"/>
  <c r="I19" l="1"/>
  <c r="I14"/>
  <c r="I13"/>
  <c r="I12"/>
  <c r="I11"/>
  <c r="I7"/>
  <c r="H7"/>
  <c r="F7" s="1"/>
  <c r="E9" i="1" s="1"/>
  <c r="H11" i="46"/>
  <c r="H12"/>
  <c r="H13"/>
  <c r="H14"/>
  <c r="H16"/>
  <c r="H19"/>
  <c r="H5"/>
  <c r="F5" s="1"/>
  <c r="E4" i="1" s="1"/>
  <c r="C19" i="46"/>
  <c r="C14"/>
  <c r="C13"/>
  <c r="C7"/>
  <c r="C12"/>
  <c r="C11"/>
  <c r="C5"/>
  <c r="F12" l="1"/>
  <c r="F6" i="1" s="1"/>
  <c r="F14" i="46"/>
  <c r="F11" i="1" s="1"/>
  <c r="G7"/>
  <c r="F16" i="46"/>
  <c r="F19"/>
  <c r="G12" i="1" s="1"/>
  <c r="F13" i="46"/>
  <c r="F10" i="1" s="1"/>
  <c r="F11" i="46"/>
  <c r="F5" i="1" s="1"/>
</calcChain>
</file>

<file path=xl/sharedStrings.xml><?xml version="1.0" encoding="utf-8"?>
<sst xmlns="http://schemas.openxmlformats.org/spreadsheetml/2006/main" count="69" uniqueCount="50">
  <si>
    <t>-</t>
  </si>
  <si>
    <t>Κωδικός</t>
  </si>
  <si>
    <t>Καύσιμο</t>
  </si>
  <si>
    <t>Τέλος ταξινόμησης</t>
  </si>
  <si>
    <t>Κινητήρας</t>
  </si>
  <si>
    <t>Βενζίνη</t>
  </si>
  <si>
    <t xml:space="preserve">     Μοντέλο - Περιγραφή</t>
  </si>
  <si>
    <t>Πετρέλαιο</t>
  </si>
  <si>
    <t>Εκπομπές Ρύπων
(CO2 Μικτού Κύκλου g/km)</t>
  </si>
  <si>
    <t>Συντελεστής 
Τέλους 
Ταξινόμησης</t>
  </si>
  <si>
    <r>
      <t xml:space="preserve">Προτεινόμενη Λιανική Τιμή
</t>
    </r>
    <r>
      <rPr>
        <b/>
        <sz val="14"/>
        <color rgb="FFFF0000"/>
        <rFont val="Opel Sans Condensed"/>
        <family val="2"/>
        <charset val="161"/>
      </rPr>
      <t>ΜΕ</t>
    </r>
    <r>
      <rPr>
        <b/>
        <sz val="14"/>
        <rFont val="Opel Sans Condensed"/>
        <family val="2"/>
      </rPr>
      <t xml:space="preserve"> Φόρους</t>
    </r>
  </si>
  <si>
    <t>ΦΠΑ</t>
  </si>
  <si>
    <r>
      <t xml:space="preserve">Προτεινόμενη Λιανική Τιμή
</t>
    </r>
    <r>
      <rPr>
        <b/>
        <sz val="14"/>
        <color rgb="FFFF0000"/>
        <rFont val="Opel Sans Condensed"/>
        <family val="2"/>
        <charset val="161"/>
      </rPr>
      <t>ΠΡΟ</t>
    </r>
    <r>
      <rPr>
        <b/>
        <sz val="14"/>
        <color rgb="FF0070C0"/>
        <rFont val="Opel Sans Condensed"/>
        <family val="2"/>
      </rPr>
      <t xml:space="preserve"> Φόρων</t>
    </r>
  </si>
  <si>
    <t>Ειδικές Κατηγορίες</t>
  </si>
  <si>
    <t>Κυβισμός (κ.ε.)</t>
  </si>
  <si>
    <t>Πολύτεκνοι</t>
  </si>
  <si>
    <t>Ανάπηροι</t>
  </si>
  <si>
    <r>
      <rPr>
        <u/>
        <sz val="10"/>
        <color theme="1"/>
        <rFont val="Opel Sans Condensed"/>
        <family val="2"/>
        <charset val="161"/>
      </rPr>
      <t>Σημειώσεις:</t>
    </r>
    <r>
      <rPr>
        <sz val="10"/>
        <color theme="1"/>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</si>
  <si>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r>
      <t xml:space="preserve">Ανακύκλωση: Πληροφορίες αναφορικά με τον Σχεδιασμό για το Περιβάλλον, το Δίκτυο Παράδοσης &amp; Παραλαβής Οχημάτων Τέλους Κύκλου Ζωής ΕΔΟΕ μπορούν να βρεθούν στο: </t>
    </r>
    <r>
      <rPr>
        <u/>
        <sz val="10"/>
        <color theme="1"/>
        <rFont val="Opel Sans Condensed"/>
        <family val="2"/>
        <charset val="161"/>
      </rPr>
      <t>www.opel.gr/empeiria/anakyklosi.html</t>
    </r>
  </si>
  <si>
    <r>
      <rPr>
        <u/>
        <sz val="10"/>
        <color theme="1"/>
        <rFont val="Opel Sans Condensed"/>
        <family val="2"/>
        <charset val="161"/>
      </rPr>
      <t>Σημειώσεις:</t>
    </r>
    <r>
      <rPr>
        <sz val="10"/>
        <color theme="1"/>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</si>
  <si>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t>Innovation</t>
  </si>
  <si>
    <t>Κιβώτιο/Μετάδοση κίνησης</t>
  </si>
  <si>
    <t>MT6 / FWD</t>
  </si>
  <si>
    <t>Start &amp; Stop</t>
  </si>
  <si>
    <t>1.4lt Turbo, 140 hp</t>
  </si>
  <si>
    <t>AT6 / FWD</t>
  </si>
  <si>
    <t>MT6 / AWD</t>
  </si>
  <si>
    <t>Active</t>
  </si>
  <si>
    <t>Color Active</t>
  </si>
  <si>
    <t>1.4lt Turbo, 152 hp</t>
  </si>
  <si>
    <r>
      <t>1.6lt CDTI, 110hp</t>
    </r>
    <r>
      <rPr>
        <sz val="13"/>
        <rFont val="Opel Sans Condensed"/>
        <family val="2"/>
        <charset val="161"/>
      </rPr>
      <t/>
    </r>
  </si>
  <si>
    <t>1.6lt CDTI, 136hp</t>
  </si>
  <si>
    <t>0iE76 GKF1</t>
  </si>
  <si>
    <t>0iE76 G7M1</t>
  </si>
  <si>
    <t>0iE76 IJI1</t>
  </si>
  <si>
    <t>0iE76 IFF1</t>
  </si>
  <si>
    <t>0iE76 INI1</t>
  </si>
  <si>
    <t>0iD76 GLF1</t>
  </si>
  <si>
    <t>0iD76 INI1</t>
  </si>
  <si>
    <t>AT6 / AWD</t>
  </si>
  <si>
    <t>0iC76 GFF2</t>
  </si>
  <si>
    <t>0iC76 IUJ2</t>
  </si>
  <si>
    <t>0iC76 IJI2</t>
  </si>
  <si>
    <t>0iC76 IFF2</t>
  </si>
  <si>
    <t>0iC76 INI2</t>
  </si>
  <si>
    <t>0iD76 IJI1</t>
  </si>
  <si>
    <t>0iD76 IFF1</t>
  </si>
  <si>
    <t>Εκδόσεις/Κινητήρες Opel Mokka X</t>
  </si>
  <si>
    <t>Ανάλυση τιμών Opel Mokka X</t>
  </si>
  <si>
    <t>0iC76 GKF2</t>
  </si>
</sst>
</file>

<file path=xl/styles.xml><?xml version="1.0" encoding="utf-8"?>
<styleSheet xmlns="http://schemas.openxmlformats.org/spreadsheetml/2006/main">
  <numFmts count="10">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0.00_ _€"/>
    <numFmt numFmtId="170" formatCode="&quot;R$&quot;\ #,##0_);[Red]\(&quot;R$&quot;\ #,##0\)"/>
    <numFmt numFmtId="171" formatCode="&quot;R$&quot;\ #,##0.00_);[Red]\(&quot;R$&quot;\ #,##0.00\)"/>
    <numFmt numFmtId="172" formatCode="#,##0\ [$€-408]"/>
    <numFmt numFmtId="174" formatCode="#,##0.00\ [$€-408]"/>
    <numFmt numFmtId="178" formatCode="0.0%"/>
  </numFmts>
  <fonts count="49">
    <font>
      <sz val="10"/>
      <name val="Verdana"/>
    </font>
    <font>
      <sz val="11"/>
      <color theme="1"/>
      <name val="Calibri"/>
      <family val="2"/>
      <charset val="161"/>
      <scheme val="minor"/>
    </font>
    <font>
      <sz val="11"/>
      <color theme="1"/>
      <name val="Calibri"/>
      <family val="2"/>
      <charset val="161"/>
      <scheme val="minor"/>
    </font>
    <font>
      <sz val="10"/>
      <name val="Verdana"/>
      <family val="2"/>
    </font>
    <font>
      <sz val="8"/>
      <name val="Opel Sans Bold"/>
    </font>
    <font>
      <sz val="10"/>
      <name val="Opel Sans"/>
      <family val="2"/>
    </font>
    <font>
      <sz val="10"/>
      <name val="Arial"/>
      <family val="2"/>
    </font>
    <font>
      <sz val="11"/>
      <name val="돋움"/>
      <family val="3"/>
    </font>
    <font>
      <sz val="10"/>
      <name val="Arial"/>
      <family val="2"/>
      <charset val="161"/>
    </font>
    <font>
      <i/>
      <sz val="10"/>
      <name val="Helv"/>
    </font>
    <font>
      <sz val="10"/>
      <name val="MS Sans Serif"/>
      <family val="2"/>
      <charset val="161"/>
    </font>
    <font>
      <sz val="10"/>
      <name val="Arial"/>
      <family val="2"/>
    </font>
    <font>
      <sz val="10"/>
      <name val="MS Sans Serif"/>
      <family val="2"/>
    </font>
    <font>
      <sz val="10"/>
      <name val="Helv"/>
    </font>
    <font>
      <sz val="10"/>
      <color theme="1"/>
      <name val="Opel Sans"/>
      <family val="2"/>
    </font>
    <font>
      <sz val="10"/>
      <name val="Verdana"/>
      <family val="2"/>
      <charset val="161"/>
    </font>
    <font>
      <sz val="10"/>
      <name val="Opel Sans Condensed"/>
      <family val="2"/>
      <charset val="161"/>
    </font>
    <font>
      <sz val="12"/>
      <name val="Opel Sans Condensed"/>
      <family val="2"/>
      <charset val="161"/>
    </font>
    <font>
      <b/>
      <sz val="20"/>
      <color theme="1"/>
      <name val="Opel Sans Condensed"/>
      <family val="2"/>
      <charset val="161"/>
    </font>
    <font>
      <b/>
      <sz val="25"/>
      <color theme="1"/>
      <name val="Opel Sans Condensed"/>
      <family val="2"/>
    </font>
    <font>
      <sz val="13"/>
      <name val="Opel Sans Condensed"/>
      <family val="2"/>
      <charset val="161"/>
    </font>
    <font>
      <b/>
      <sz val="15"/>
      <color theme="1"/>
      <name val="Opel Sans Condensed"/>
      <family val="2"/>
      <charset val="161"/>
    </font>
    <font>
      <sz val="17"/>
      <name val="Opel Sans Condensed"/>
      <family val="2"/>
      <charset val="161"/>
    </font>
    <font>
      <sz val="25"/>
      <color indexed="12"/>
      <name val="Opel Sans Condensed"/>
      <family val="2"/>
    </font>
    <font>
      <b/>
      <sz val="11"/>
      <color theme="0" tint="-0.499984740745262"/>
      <name val="Opel Sans Condensed"/>
      <family val="2"/>
      <charset val="161"/>
    </font>
    <font>
      <sz val="25"/>
      <color theme="2" tint="-0.499984740745262"/>
      <name val="Opel Sans Condensed"/>
      <family val="2"/>
    </font>
    <font>
      <sz val="20"/>
      <color indexed="12"/>
      <name val="Opel Sans Condensed"/>
      <family val="2"/>
    </font>
    <font>
      <b/>
      <sz val="18"/>
      <color theme="1"/>
      <name val="Opel Sans Condensed"/>
      <family val="2"/>
    </font>
    <font>
      <b/>
      <sz val="18"/>
      <color theme="1"/>
      <name val="Opel Sans Condensed"/>
      <family val="2"/>
      <charset val="161"/>
    </font>
    <font>
      <b/>
      <sz val="12"/>
      <name val="Opel Sans Condensed"/>
      <family val="2"/>
    </font>
    <font>
      <sz val="12"/>
      <name val="Verdana"/>
      <family val="2"/>
      <charset val="161"/>
    </font>
    <font>
      <b/>
      <sz val="16"/>
      <color theme="1"/>
      <name val="Opel Sans Condensed"/>
      <family val="2"/>
      <charset val="161"/>
    </font>
    <font>
      <sz val="12"/>
      <name val="Opel Sans Condensed"/>
      <family val="2"/>
    </font>
    <font>
      <sz val="12"/>
      <color theme="1"/>
      <name val="Opel Sans Condensed"/>
      <family val="2"/>
      <charset val="161"/>
    </font>
    <font>
      <b/>
      <sz val="12"/>
      <name val="Opel Sans Condensed"/>
      <family val="2"/>
      <charset val="161"/>
    </font>
    <font>
      <b/>
      <sz val="12"/>
      <color theme="1"/>
      <name val="Opel Sans Condensed"/>
      <family val="2"/>
      <charset val="161"/>
    </font>
    <font>
      <sz val="12"/>
      <color theme="1"/>
      <name val="Opel Sans Condensed"/>
      <family val="2"/>
    </font>
    <font>
      <b/>
      <sz val="12"/>
      <color theme="1"/>
      <name val="Opel Sans Condensed"/>
      <family val="2"/>
    </font>
    <font>
      <b/>
      <sz val="14"/>
      <name val="Opel Sans Condensed"/>
      <family val="2"/>
    </font>
    <font>
      <sz val="12"/>
      <color indexed="12"/>
      <name val="Opel Sans Condensed"/>
      <family val="2"/>
    </font>
    <font>
      <sz val="12"/>
      <color theme="2" tint="-0.499984740745262"/>
      <name val="Opel Sans Condensed"/>
      <family val="2"/>
    </font>
    <font>
      <b/>
      <sz val="14"/>
      <color rgb="FFFF0000"/>
      <name val="Opel Sans Condensed"/>
      <family val="2"/>
      <charset val="161"/>
    </font>
    <font>
      <b/>
      <sz val="14"/>
      <color rgb="FF0070C0"/>
      <name val="Opel Sans Condensed"/>
      <family val="2"/>
    </font>
    <font>
      <sz val="10"/>
      <color rgb="FF0070C0"/>
      <name val="Opel Sans Condensed"/>
      <family val="2"/>
    </font>
    <font>
      <sz val="10"/>
      <color theme="1"/>
      <name val="Opel Sans Condensed"/>
      <family val="2"/>
      <charset val="161"/>
    </font>
    <font>
      <u/>
      <sz val="10"/>
      <color theme="1"/>
      <name val="Opel Sans Condensed"/>
      <family val="2"/>
      <charset val="161"/>
    </font>
    <font>
      <b/>
      <sz val="10"/>
      <color rgb="FFFF0000"/>
      <name val="Opel Sans Condensed"/>
      <family val="2"/>
      <charset val="161"/>
    </font>
    <font>
      <b/>
      <sz val="13"/>
      <name val="Opel Sans Condensed"/>
      <family val="2"/>
      <charset val="161"/>
    </font>
    <font>
      <sz val="11"/>
      <color theme="1"/>
      <name val="Calibri"/>
      <family val="2"/>
      <scheme val="minor"/>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
      <patternFill patternType="solid">
        <fgColor rgb="FFFFFF00"/>
        <bgColor indexed="64"/>
      </patternFill>
    </fill>
  </fills>
  <borders count="39">
    <border>
      <left/>
      <right/>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indexed="9"/>
      </top>
      <bottom style="thin">
        <color theme="0"/>
      </bottom>
      <diagonal/>
    </border>
    <border>
      <left/>
      <right style="thin">
        <color theme="0"/>
      </right>
      <top style="thin">
        <color indexed="9"/>
      </top>
      <bottom style="thin">
        <color theme="0"/>
      </bottom>
      <diagonal/>
    </border>
    <border>
      <left style="thin">
        <color indexed="9"/>
      </left>
      <right/>
      <top style="thin">
        <color indexed="9"/>
      </top>
      <bottom/>
      <diagonal/>
    </border>
    <border>
      <left style="thin">
        <color theme="0"/>
      </left>
      <right style="thin">
        <color theme="0"/>
      </right>
      <top style="thin">
        <color indexed="9"/>
      </top>
      <bottom/>
      <diagonal/>
    </border>
    <border>
      <left/>
      <right/>
      <top style="thin">
        <color indexed="9"/>
      </top>
      <bottom style="thin">
        <color theme="0"/>
      </bottom>
      <diagonal/>
    </border>
    <border>
      <left style="thin">
        <color theme="1" tint="0.499984740745262"/>
      </left>
      <right/>
      <top/>
      <bottom/>
      <diagonal/>
    </border>
    <border>
      <left/>
      <right/>
      <top style="thin">
        <color indexed="9"/>
      </top>
      <bottom/>
      <diagonal/>
    </border>
    <border>
      <left/>
      <right style="thin">
        <color indexed="9"/>
      </right>
      <top/>
      <bottom style="thin">
        <color indexed="9"/>
      </bottom>
      <diagonal/>
    </border>
    <border>
      <left style="thin">
        <color indexed="9"/>
      </left>
      <right/>
      <top style="thin">
        <color theme="1" tint="0.499984740745262"/>
      </top>
      <bottom style="thin">
        <color theme="1" tint="0.499984740745262"/>
      </bottom>
      <diagonal/>
    </border>
    <border>
      <left style="thin">
        <color indexed="9"/>
      </left>
      <right style="thin">
        <color indexed="9"/>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top style="thin">
        <color theme="1" tint="0.499984740745262"/>
      </top>
      <bottom/>
      <diagonal/>
    </border>
    <border>
      <left style="thin">
        <color indexed="9"/>
      </left>
      <right/>
      <top style="thin">
        <color theme="1" tint="0.499984740745262"/>
      </top>
      <bottom/>
      <diagonal/>
    </border>
    <border>
      <left style="thin">
        <color indexed="9"/>
      </left>
      <right style="thin">
        <color indexed="9"/>
      </right>
      <top style="thin">
        <color theme="1" tint="0.499984740745262"/>
      </top>
      <bottom/>
      <diagonal/>
    </border>
    <border>
      <left style="thin">
        <color indexed="9"/>
      </left>
      <right style="thin">
        <color theme="1" tint="0.499984740745262"/>
      </right>
      <top style="thin">
        <color theme="1" tint="0.499984740745262"/>
      </top>
      <bottom/>
      <diagonal/>
    </border>
    <border>
      <left style="thin">
        <color theme="1" tint="0.499984740745262"/>
      </left>
      <right/>
      <top style="thin">
        <color indexed="9"/>
      </top>
      <bottom/>
      <diagonal/>
    </border>
    <border>
      <left style="thin">
        <color indexed="9"/>
      </left>
      <right style="thin">
        <color theme="1" tint="0.499984740745262"/>
      </right>
      <top style="thin">
        <color indexed="9"/>
      </top>
      <bottom/>
      <diagonal/>
    </border>
    <border>
      <left style="thin">
        <color theme="1" tint="0.499984740745262"/>
      </left>
      <right/>
      <top style="thin">
        <color indexed="9"/>
      </top>
      <bottom style="thin">
        <color theme="1" tint="0.499984740745262"/>
      </bottom>
      <diagonal/>
    </border>
    <border>
      <left style="thin">
        <color indexed="9"/>
      </left>
      <right/>
      <top style="thin">
        <color indexed="9"/>
      </top>
      <bottom style="thin">
        <color theme="1" tint="0.499984740745262"/>
      </bottom>
      <diagonal/>
    </border>
    <border>
      <left style="thin">
        <color indexed="9"/>
      </left>
      <right style="thin">
        <color indexed="9"/>
      </right>
      <top style="thin">
        <color indexed="9"/>
      </top>
      <bottom style="thin">
        <color theme="1" tint="0.499984740745262"/>
      </bottom>
      <diagonal/>
    </border>
    <border>
      <left style="thin">
        <color indexed="9"/>
      </left>
      <right style="thin">
        <color theme="1" tint="0.499984740745262"/>
      </right>
      <top style="thin">
        <color indexed="9"/>
      </top>
      <bottom style="thin">
        <color theme="1" tint="0.499984740745262"/>
      </bottom>
      <diagonal/>
    </border>
    <border>
      <left style="thin">
        <color indexed="9"/>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top style="thin">
        <color theme="1" tint="0.499984740745262"/>
      </top>
      <bottom/>
      <diagonal/>
    </border>
    <border>
      <left/>
      <right/>
      <top style="thin">
        <color indexed="9"/>
      </top>
      <bottom style="thin">
        <color theme="1" tint="0.499984740745262"/>
      </bottom>
      <diagonal/>
    </border>
  </borders>
  <cellStyleXfs count="30">
    <xf numFmtId="0" fontId="0" fillId="0" borderId="0"/>
    <xf numFmtId="0" fontId="9" fillId="0" borderId="1"/>
    <xf numFmtId="166" fontId="11" fillId="0" borderId="0" applyFont="0" applyFill="0" applyBorder="0" applyAlignment="0" applyProtection="0"/>
    <xf numFmtId="167" fontId="1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0" fontId="8" fillId="0" borderId="0"/>
    <xf numFmtId="0" fontId="3" fillId="0" borderId="0"/>
    <xf numFmtId="0" fontId="6" fillId="0" borderId="0"/>
    <xf numFmtId="0" fontId="6" fillId="0" borderId="0"/>
    <xf numFmtId="168" fontId="4" fillId="0" borderId="0" applyFill="0" applyBorder="0">
      <alignment horizontal="center" wrapText="1"/>
    </xf>
    <xf numFmtId="0" fontId="13" fillId="1" borderId="1" applyNumberFormat="0" applyAlignment="0" applyProtection="0"/>
    <xf numFmtId="170" fontId="6" fillId="0" borderId="0" applyFont="0" applyFill="0" applyBorder="0" applyAlignment="0" applyProtection="0"/>
    <xf numFmtId="171" fontId="6" fillId="0" borderId="0" applyFont="0" applyFill="0" applyBorder="0" applyAlignment="0" applyProtection="0"/>
    <xf numFmtId="0" fontId="6" fillId="0" borderId="0"/>
    <xf numFmtId="0" fontId="14" fillId="0" borderId="0"/>
    <xf numFmtId="0" fontId="14" fillId="0" borderId="0"/>
    <xf numFmtId="0" fontId="10" fillId="0" borderId="0"/>
    <xf numFmtId="0" fontId="7" fillId="0" borderId="0"/>
    <xf numFmtId="0" fontId="2" fillId="0" borderId="0"/>
    <xf numFmtId="0" fontId="3" fillId="0" borderId="0"/>
    <xf numFmtId="0" fontId="1" fillId="0" borderId="0"/>
    <xf numFmtId="0" fontId="15" fillId="0" borderId="0"/>
    <xf numFmtId="0" fontId="8" fillId="0" borderId="0"/>
    <xf numFmtId="0" fontId="48" fillId="0" borderId="0"/>
    <xf numFmtId="0" fontId="5" fillId="0" borderId="0"/>
    <xf numFmtId="0" fontId="6" fillId="0" borderId="0"/>
    <xf numFmtId="0" fontId="6" fillId="0" borderId="0"/>
  </cellStyleXfs>
  <cellXfs count="96">
    <xf numFmtId="0" fontId="0" fillId="0" borderId="0" xfId="0"/>
    <xf numFmtId="0" fontId="16" fillId="0" borderId="0" xfId="0" applyFont="1"/>
    <xf numFmtId="0" fontId="16" fillId="3" borderId="0" xfId="0" applyFont="1" applyFill="1"/>
    <xf numFmtId="0" fontId="18" fillId="3" borderId="7" xfId="0" applyFont="1" applyFill="1" applyBorder="1" applyAlignment="1">
      <alignment horizontal="left" vertical="center"/>
    </xf>
    <xf numFmtId="0" fontId="23" fillId="0" borderId="0" xfId="11" applyFont="1" applyAlignment="1">
      <alignment vertical="center"/>
    </xf>
    <xf numFmtId="0" fontId="23" fillId="3" borderId="2" xfId="11" applyFont="1" applyFill="1" applyBorder="1" applyAlignment="1">
      <alignment vertical="center"/>
    </xf>
    <xf numFmtId="0" fontId="26" fillId="3" borderId="2" xfId="11" applyFont="1" applyFill="1" applyBorder="1" applyAlignment="1">
      <alignment vertical="center"/>
    </xf>
    <xf numFmtId="0" fontId="25" fillId="3" borderId="2" xfId="11" applyFont="1" applyFill="1" applyBorder="1" applyAlignment="1">
      <alignment vertical="center"/>
    </xf>
    <xf numFmtId="0" fontId="19" fillId="5" borderId="0" xfId="9" applyFont="1" applyFill="1" applyBorder="1" applyAlignment="1">
      <alignment vertical="center" wrapText="1"/>
    </xf>
    <xf numFmtId="172" fontId="35" fillId="4" borderId="3" xfId="12" applyNumberFormat="1" applyFont="1" applyFill="1" applyBorder="1" applyAlignment="1">
      <alignment horizontal="center" vertical="center" wrapText="1"/>
    </xf>
    <xf numFmtId="0" fontId="17" fillId="4" borderId="12" xfId="0" applyFont="1" applyFill="1" applyBorder="1" applyAlignment="1">
      <alignment horizontal="center" vertical="center" wrapText="1"/>
    </xf>
    <xf numFmtId="0" fontId="27" fillId="5" borderId="4" xfId="9" applyFont="1" applyFill="1" applyBorder="1" applyAlignment="1">
      <alignment vertical="center" wrapText="1"/>
    </xf>
    <xf numFmtId="0" fontId="39" fillId="0" borderId="0" xfId="11" applyFont="1" applyAlignment="1">
      <alignment vertical="center"/>
    </xf>
    <xf numFmtId="3" fontId="29" fillId="4" borderId="5" xfId="11" applyNumberFormat="1" applyFont="1" applyFill="1" applyBorder="1" applyAlignment="1">
      <alignment horizontal="left" vertical="center"/>
    </xf>
    <xf numFmtId="0" fontId="39" fillId="2" borderId="0" xfId="11" applyFont="1" applyFill="1" applyAlignment="1">
      <alignment vertical="center"/>
    </xf>
    <xf numFmtId="0" fontId="36" fillId="2" borderId="0" xfId="11" applyFont="1" applyFill="1" applyAlignment="1">
      <alignment vertical="center"/>
    </xf>
    <xf numFmtId="0" fontId="32" fillId="2" borderId="0" xfId="11" applyFont="1" applyFill="1" applyAlignment="1">
      <alignment vertical="center"/>
    </xf>
    <xf numFmtId="4" fontId="40" fillId="0" borderId="0" xfId="11" applyNumberFormat="1" applyFont="1" applyAlignment="1">
      <alignment vertical="center"/>
    </xf>
    <xf numFmtId="4" fontId="39" fillId="0" borderId="0" xfId="11" applyNumberFormat="1" applyFont="1" applyAlignment="1">
      <alignment vertical="center"/>
    </xf>
    <xf numFmtId="172" fontId="29" fillId="4" borderId="2" xfId="21" applyNumberFormat="1" applyFont="1" applyFill="1" applyBorder="1" applyAlignment="1">
      <alignment horizontal="center" vertical="center" wrapText="1"/>
    </xf>
    <xf numFmtId="9" fontId="43" fillId="3" borderId="2" xfId="11" applyNumberFormat="1" applyFont="1" applyFill="1" applyBorder="1" applyAlignment="1">
      <alignment horizontal="center" vertical="center"/>
    </xf>
    <xf numFmtId="1" fontId="38" fillId="5" borderId="8" xfId="11" applyNumberFormat="1" applyFont="1" applyFill="1" applyBorder="1" applyAlignment="1">
      <alignment horizontal="center" vertical="center" wrapText="1"/>
    </xf>
    <xf numFmtId="1" fontId="17" fillId="4" borderId="2" xfId="11" applyNumberFormat="1" applyFont="1" applyFill="1" applyBorder="1" applyAlignment="1">
      <alignment horizontal="center" vertical="center" wrapText="1"/>
    </xf>
    <xf numFmtId="3" fontId="17" fillId="4" borderId="2" xfId="11" applyNumberFormat="1" applyFont="1" applyFill="1" applyBorder="1" applyAlignment="1">
      <alignment horizontal="center" vertical="center" wrapText="1"/>
    </xf>
    <xf numFmtId="0" fontId="34" fillId="4" borderId="2" xfId="21" applyFont="1" applyFill="1" applyBorder="1" applyAlignment="1">
      <alignment horizontal="center" vertical="center" wrapText="1"/>
    </xf>
    <xf numFmtId="3" fontId="34" fillId="4" borderId="6" xfId="11" applyNumberFormat="1" applyFont="1" applyFill="1" applyBorder="1" applyAlignment="1">
      <alignment horizontal="center" vertical="center"/>
    </xf>
    <xf numFmtId="3" fontId="35" fillId="4" borderId="6" xfId="11" applyNumberFormat="1" applyFont="1" applyFill="1" applyBorder="1" applyAlignment="1">
      <alignment horizontal="center" vertical="center"/>
    </xf>
    <xf numFmtId="0" fontId="23" fillId="5" borderId="5" xfId="11" applyFont="1" applyFill="1" applyBorder="1" applyAlignment="1">
      <alignment vertical="center"/>
    </xf>
    <xf numFmtId="0" fontId="36" fillId="3" borderId="0" xfId="11" applyFont="1" applyFill="1" applyAlignment="1">
      <alignment vertical="center"/>
    </xf>
    <xf numFmtId="0" fontId="17" fillId="3" borderId="0" xfId="0" applyFont="1" applyFill="1"/>
    <xf numFmtId="0" fontId="20" fillId="3" borderId="0" xfId="0" applyFont="1" applyFill="1" applyBorder="1"/>
    <xf numFmtId="0" fontId="20" fillId="3" borderId="0" xfId="0" applyFont="1" applyFill="1" applyBorder="1" applyAlignment="1">
      <alignment horizontal="center"/>
    </xf>
    <xf numFmtId="0" fontId="46" fillId="0" borderId="0" xfId="21" applyFont="1" applyFill="1" applyBorder="1" applyAlignment="1">
      <alignment vertical="center" wrapText="1"/>
    </xf>
    <xf numFmtId="0" fontId="22" fillId="3" borderId="0" xfId="0" applyFont="1" applyFill="1" applyBorder="1"/>
    <xf numFmtId="0" fontId="24" fillId="3" borderId="0" xfId="22" applyFont="1" applyFill="1" applyBorder="1" applyAlignment="1">
      <alignment horizontal="center" vertical="center" wrapText="1"/>
    </xf>
    <xf numFmtId="174" fontId="39" fillId="3" borderId="2" xfId="11" applyNumberFormat="1" applyFont="1" applyFill="1" applyBorder="1" applyAlignment="1">
      <alignment vertical="center"/>
    </xf>
    <xf numFmtId="172" fontId="37" fillId="4" borderId="2" xfId="21" applyNumberFormat="1" applyFont="1" applyFill="1" applyBorder="1" applyAlignment="1">
      <alignment horizontal="center" vertical="center" wrapText="1"/>
    </xf>
    <xf numFmtId="172" fontId="17" fillId="4" borderId="2" xfId="11" applyNumberFormat="1" applyFont="1" applyFill="1" applyBorder="1" applyAlignment="1">
      <alignment horizontal="center" vertical="center" wrapText="1"/>
    </xf>
    <xf numFmtId="172" fontId="33" fillId="4" borderId="2" xfId="11" applyNumberFormat="1" applyFont="1" applyFill="1" applyBorder="1" applyAlignment="1">
      <alignment horizontal="center" vertical="center" wrapText="1"/>
    </xf>
    <xf numFmtId="172" fontId="17" fillId="4" borderId="2" xfId="21" applyNumberFormat="1" applyFont="1" applyFill="1" applyBorder="1" applyAlignment="1">
      <alignment horizontal="center" vertical="center" wrapText="1"/>
    </xf>
    <xf numFmtId="178" fontId="34" fillId="6" borderId="0" xfId="25" applyNumberFormat="1" applyFont="1" applyFill="1" applyAlignment="1">
      <alignment horizontal="center" vertical="center"/>
    </xf>
    <xf numFmtId="0" fontId="35" fillId="4" borderId="2" xfId="21" applyFont="1" applyFill="1" applyBorder="1" applyAlignment="1">
      <alignment horizontal="center" vertical="center" wrapText="1"/>
    </xf>
    <xf numFmtId="10" fontId="35" fillId="4" borderId="2" xfId="21" applyNumberFormat="1" applyFont="1" applyFill="1" applyBorder="1" applyAlignment="1">
      <alignment horizontal="center" vertical="center" wrapText="1"/>
    </xf>
    <xf numFmtId="0" fontId="17" fillId="4" borderId="18" xfId="0" applyFont="1" applyFill="1" applyBorder="1" applyAlignment="1">
      <alignment horizontal="center" vertical="center" wrapText="1"/>
    </xf>
    <xf numFmtId="172" fontId="35" fillId="4" borderId="19" xfId="12" applyNumberFormat="1" applyFont="1" applyFill="1" applyBorder="1" applyAlignment="1">
      <alignment horizontal="center" vertical="center" wrapText="1"/>
    </xf>
    <xf numFmtId="0" fontId="17" fillId="4" borderId="16"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33" fillId="4" borderId="20" xfId="22" applyFont="1" applyFill="1" applyBorder="1" applyAlignment="1">
      <alignment horizontal="center" vertical="center" wrapText="1"/>
    </xf>
    <xf numFmtId="0" fontId="47" fillId="4" borderId="24" xfId="0" applyFont="1" applyFill="1" applyBorder="1" applyAlignment="1">
      <alignment horizontal="center" vertical="center" wrapText="1"/>
    </xf>
    <xf numFmtId="0" fontId="17" fillId="4" borderId="25" xfId="0" applyFont="1" applyFill="1" applyBorder="1" applyAlignment="1">
      <alignment horizontal="center" vertical="center" wrapText="1"/>
    </xf>
    <xf numFmtId="172" fontId="35" fillId="4" borderId="26" xfId="12" applyNumberFormat="1" applyFont="1" applyFill="1" applyBorder="1" applyAlignment="1">
      <alignment horizontal="center" vertical="center" wrapText="1"/>
    </xf>
    <xf numFmtId="0" fontId="35" fillId="4" borderId="25" xfId="22" applyFont="1" applyFill="1" applyBorder="1" applyAlignment="1">
      <alignment horizontal="center" vertical="center" wrapText="1"/>
    </xf>
    <xf numFmtId="0" fontId="35" fillId="4" borderId="27" xfId="22" applyFont="1" applyFill="1" applyBorder="1" applyAlignment="1">
      <alignment horizontal="center" vertical="center" wrapText="1"/>
    </xf>
    <xf numFmtId="0" fontId="17" fillId="4" borderId="28" xfId="0" applyFont="1" applyFill="1" applyBorder="1" applyAlignment="1">
      <alignment horizontal="center" vertical="center" wrapText="1"/>
    </xf>
    <xf numFmtId="0" fontId="35" fillId="4" borderId="29" xfId="22" applyFont="1" applyFill="1" applyBorder="1" applyAlignment="1">
      <alignment horizontal="center" vertical="center" wrapText="1"/>
    </xf>
    <xf numFmtId="0" fontId="47" fillId="4" borderId="30" xfId="0" applyFont="1" applyFill="1" applyBorder="1" applyAlignment="1">
      <alignment horizontal="center" vertical="center" wrapText="1"/>
    </xf>
    <xf numFmtId="0" fontId="17" fillId="4" borderId="31" xfId="0" applyFont="1" applyFill="1" applyBorder="1" applyAlignment="1">
      <alignment horizontal="center" vertical="center" wrapText="1"/>
    </xf>
    <xf numFmtId="172" fontId="35" fillId="4" borderId="32" xfId="12" applyNumberFormat="1" applyFont="1" applyFill="1" applyBorder="1" applyAlignment="1">
      <alignment horizontal="center" vertical="center" wrapText="1"/>
    </xf>
    <xf numFmtId="0" fontId="35" fillId="4" borderId="33" xfId="22" applyFont="1" applyFill="1" applyBorder="1" applyAlignment="1">
      <alignment horizontal="center" vertical="center" wrapText="1"/>
    </xf>
    <xf numFmtId="172" fontId="35" fillId="4" borderId="34" xfId="12" applyNumberFormat="1" applyFont="1" applyFill="1" applyBorder="1" applyAlignment="1">
      <alignment horizontal="center" vertical="center" wrapText="1"/>
    </xf>
    <xf numFmtId="0" fontId="18" fillId="3" borderId="0" xfId="0" applyFont="1" applyFill="1" applyBorder="1" applyAlignment="1">
      <alignment horizontal="left" vertical="center"/>
    </xf>
    <xf numFmtId="0" fontId="21" fillId="5" borderId="35"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34" xfId="0" applyFont="1" applyFill="1" applyBorder="1" applyAlignment="1">
      <alignment horizontal="center" vertical="center" wrapText="1"/>
    </xf>
    <xf numFmtId="0" fontId="16" fillId="0" borderId="16" xfId="0" applyFont="1" applyFill="1" applyBorder="1"/>
    <xf numFmtId="172" fontId="35" fillId="4" borderId="27" xfId="12" applyNumberFormat="1" applyFont="1" applyFill="1" applyBorder="1" applyAlignment="1">
      <alignment horizontal="center" vertical="center" wrapText="1"/>
    </xf>
    <xf numFmtId="172" fontId="35" fillId="4" borderId="29" xfId="12" applyNumberFormat="1" applyFont="1" applyFill="1" applyBorder="1" applyAlignment="1">
      <alignment horizontal="center" vertical="center" wrapText="1"/>
    </xf>
    <xf numFmtId="172" fontId="35" fillId="4" borderId="33" xfId="12" applyNumberFormat="1"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38" xfId="0" applyFont="1" applyFill="1" applyBorder="1" applyAlignment="1">
      <alignment horizontal="center" vertical="center" wrapText="1"/>
    </xf>
    <xf numFmtId="172" fontId="33" fillId="4" borderId="2" xfId="21" applyNumberFormat="1" applyFont="1" applyFill="1" applyBorder="1" applyAlignment="1">
      <alignment horizontal="center" vertical="center" wrapText="1"/>
    </xf>
    <xf numFmtId="0" fontId="28" fillId="5" borderId="7" xfId="0" applyFont="1" applyFill="1" applyBorder="1" applyAlignment="1">
      <alignment horizontal="left" vertical="center" wrapText="1"/>
    </xf>
    <xf numFmtId="0" fontId="17" fillId="3" borderId="0" xfId="0" applyFont="1" applyFill="1" applyBorder="1" applyAlignment="1">
      <alignment horizontal="left" vertical="top" wrapText="1"/>
    </xf>
    <xf numFmtId="0" fontId="44" fillId="3" borderId="0" xfId="21" applyFont="1" applyFill="1" applyBorder="1" applyAlignment="1">
      <alignment horizontal="left" vertical="center" wrapText="1"/>
    </xf>
    <xf numFmtId="0" fontId="29" fillId="0" borderId="7" xfId="0" applyFont="1" applyBorder="1" applyAlignment="1">
      <alignment horizontal="left" vertical="center" wrapText="1"/>
    </xf>
    <xf numFmtId="0" fontId="30" fillId="0" borderId="7" xfId="0" applyFont="1" applyBorder="1" applyAlignment="1">
      <alignment horizontal="left" vertical="center" wrapText="1"/>
    </xf>
    <xf numFmtId="0" fontId="30" fillId="0" borderId="17" xfId="0" applyFont="1" applyBorder="1" applyAlignment="1">
      <alignment horizontal="left" vertical="center" wrapText="1"/>
    </xf>
    <xf numFmtId="0" fontId="44" fillId="0" borderId="0" xfId="21" applyFont="1" applyFill="1" applyBorder="1" applyAlignment="1">
      <alignment horizontal="left" vertical="center" wrapText="1"/>
    </xf>
    <xf numFmtId="0" fontId="31" fillId="5" borderId="22" xfId="0" applyFont="1" applyFill="1" applyBorder="1" applyAlignment="1">
      <alignment horizontal="center" vertical="center" textRotation="90"/>
    </xf>
    <xf numFmtId="0" fontId="31" fillId="5" borderId="23" xfId="0" applyFont="1" applyFill="1" applyBorder="1" applyAlignment="1">
      <alignment horizontal="center" vertical="center" textRotation="90"/>
    </xf>
    <xf numFmtId="0" fontId="31" fillId="5" borderId="36" xfId="0" applyFont="1" applyFill="1" applyBorder="1" applyAlignment="1">
      <alignment horizontal="center" vertical="center" textRotation="90"/>
    </xf>
    <xf numFmtId="0" fontId="33" fillId="4" borderId="22" xfId="22" applyFont="1" applyFill="1" applyBorder="1" applyAlignment="1">
      <alignment horizontal="center" vertical="center" wrapText="1"/>
    </xf>
    <xf numFmtId="0" fontId="33" fillId="4" borderId="23" xfId="22" applyFont="1" applyFill="1" applyBorder="1" applyAlignment="1">
      <alignment horizontal="center" vertical="center" wrapText="1"/>
    </xf>
    <xf numFmtId="0" fontId="33" fillId="4" borderId="36" xfId="22" applyFont="1" applyFill="1" applyBorder="1" applyAlignment="1">
      <alignment horizontal="center" vertical="center" wrapText="1"/>
    </xf>
    <xf numFmtId="0" fontId="44" fillId="0" borderId="15" xfId="21" applyFont="1" applyFill="1" applyBorder="1" applyAlignment="1">
      <alignment horizontal="left" vertical="center" wrapText="1"/>
    </xf>
    <xf numFmtId="4" fontId="42" fillId="5" borderId="13" xfId="11" applyNumberFormat="1" applyFont="1" applyFill="1" applyBorder="1" applyAlignment="1">
      <alignment horizontal="center" vertical="center" wrapText="1"/>
    </xf>
    <xf numFmtId="4" fontId="42" fillId="5" borderId="9" xfId="11" applyNumberFormat="1" applyFont="1" applyFill="1" applyBorder="1" applyAlignment="1">
      <alignment horizontal="center" vertical="center" wrapText="1"/>
    </xf>
    <xf numFmtId="1" fontId="38" fillId="5" borderId="10" xfId="11" applyNumberFormat="1" applyFont="1" applyFill="1" applyBorder="1" applyAlignment="1">
      <alignment horizontal="center" vertical="center" wrapText="1"/>
    </xf>
    <xf numFmtId="1" fontId="38" fillId="5" borderId="14" xfId="11" applyNumberFormat="1" applyFont="1" applyFill="1" applyBorder="1" applyAlignment="1">
      <alignment horizontal="center" vertical="center" wrapText="1"/>
    </xf>
    <xf numFmtId="1" fontId="38" fillId="5" borderId="11" xfId="11" applyNumberFormat="1" applyFont="1" applyFill="1" applyBorder="1" applyAlignment="1">
      <alignment horizontal="center" vertical="center" wrapText="1"/>
    </xf>
    <xf numFmtId="1" fontId="38" fillId="5" borderId="13" xfId="11" applyNumberFormat="1" applyFont="1" applyFill="1" applyBorder="1" applyAlignment="1">
      <alignment horizontal="left" vertical="center" wrapText="1"/>
    </xf>
    <xf numFmtId="1" fontId="38" fillId="5" borderId="9" xfId="11" applyNumberFormat="1" applyFont="1" applyFill="1" applyBorder="1" applyAlignment="1">
      <alignment horizontal="left" vertical="center" wrapText="1"/>
    </xf>
    <xf numFmtId="1" fontId="38" fillId="5" borderId="13" xfId="11" applyNumberFormat="1" applyFont="1" applyFill="1" applyBorder="1" applyAlignment="1">
      <alignment horizontal="center" vertical="center" wrapText="1"/>
    </xf>
    <xf numFmtId="1" fontId="38" fillId="5" borderId="9" xfId="11" applyNumberFormat="1" applyFont="1" applyFill="1" applyBorder="1" applyAlignment="1">
      <alignment horizontal="center" vertical="center" wrapText="1"/>
    </xf>
    <xf numFmtId="4" fontId="38" fillId="5" borderId="13" xfId="11" applyNumberFormat="1" applyFont="1" applyFill="1" applyBorder="1" applyAlignment="1">
      <alignment horizontal="center" vertical="center" wrapText="1"/>
    </xf>
    <xf numFmtId="4" fontId="38" fillId="5" borderId="9" xfId="11" applyNumberFormat="1" applyFont="1" applyFill="1" applyBorder="1" applyAlignment="1">
      <alignment horizontal="center" vertical="center" wrapText="1"/>
    </xf>
  </cellXfs>
  <cellStyles count="30">
    <cellStyle name="Following" xfId="1"/>
    <cellStyle name="Millares [0]_Person" xfId="2"/>
    <cellStyle name="Millares_Person" xfId="3"/>
    <cellStyle name="Moeda [0]_aola" xfId="4"/>
    <cellStyle name="Moeda_aola" xfId="5"/>
    <cellStyle name="Moneda [0]_Person" xfId="6"/>
    <cellStyle name="Moneda_Person" xfId="7"/>
    <cellStyle name="Normal 2" xfId="8"/>
    <cellStyle name="Normal 2 2" xfId="22"/>
    <cellStyle name="Normal 2 2 2" xfId="24"/>
    <cellStyle name="Normal 3" xfId="9"/>
    <cellStyle name="Normal 3 2" xfId="10"/>
    <cellStyle name="Normal 4" xfId="21"/>
    <cellStyle name="Normal 4 2" xfId="23"/>
    <cellStyle name="Normal_ASTRA_PRICES_03_08 NOT APPLICABLE" xfId="11"/>
    <cellStyle name="Normal_CORSA_NEW_PRICES_03_05" xfId="25"/>
    <cellStyle name="Preise inkl." xfId="12"/>
    <cellStyle name="Schraffur" xfId="13"/>
    <cellStyle name="Separador de milhares [0]_Person" xfId="14"/>
    <cellStyle name="Separador de milhares_Person" xfId="15"/>
    <cellStyle name="Standard 2" xfId="16"/>
    <cellStyle name="Standard 2 2" xfId="28"/>
    <cellStyle name="Standard 3" xfId="17"/>
    <cellStyle name="Standard 3 2" xfId="18"/>
    <cellStyle name="Standard 3 3" xfId="26"/>
    <cellStyle name="Standard 9" xfId="27"/>
    <cellStyle name="Standard_Abbrev.XLS" xfId="19"/>
    <cellStyle name="Κανονικό" xfId="0" builtinId="0"/>
    <cellStyle name="표준 2" xfId="29"/>
    <cellStyle name="표준_C100 BM 동력성능 종합" xfId="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666666"/>
      <rgbColor rgb="00808080"/>
      <rgbColor rgb="00B3B3B3"/>
      <rgbColor rgb="004C4C4C"/>
      <rgbColor rgb="00E6E6E6"/>
      <rgbColor rgb="00CC99FF"/>
      <rgbColor rgb="00CC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6</xdr:col>
      <xdr:colOff>993774</xdr:colOff>
      <xdr:row>0</xdr:row>
      <xdr:rowOff>19050</xdr:rowOff>
    </xdr:from>
    <xdr:to>
      <xdr:col>6</xdr:col>
      <xdr:colOff>1387499</xdr:colOff>
      <xdr:row>0</xdr:row>
      <xdr:rowOff>413241</xdr:rowOff>
    </xdr:to>
    <xdr:sp macro="" textlink="">
      <xdr:nvSpPr>
        <xdr:cNvPr id="2" name="Rectangle 1"/>
        <xdr:cNvSpPr>
          <a:spLocks noChangeAspect="1"/>
        </xdr:cNvSpPr>
      </xdr:nvSpPr>
      <xdr:spPr>
        <a:xfrm flipH="1">
          <a:off x="9728199" y="19050"/>
          <a:ext cx="393725" cy="394191"/>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i="1">
              <a:solidFill>
                <a:schemeClr val="bg1"/>
              </a:solidFill>
              <a:latin typeface="Opel Sans Condensed" panose="020B0503030403020304" pitchFamily="34" charset="0"/>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545945</xdr:colOff>
      <xdr:row>0</xdr:row>
      <xdr:rowOff>31439</xdr:rowOff>
    </xdr:from>
    <xdr:to>
      <xdr:col>12</xdr:col>
      <xdr:colOff>3599</xdr:colOff>
      <xdr:row>1</xdr:row>
      <xdr:rowOff>566</xdr:rowOff>
    </xdr:to>
    <xdr:sp macro="" textlink="">
      <xdr:nvSpPr>
        <xdr:cNvPr id="3" name="Rectangle 2"/>
        <xdr:cNvSpPr>
          <a:spLocks noChangeAspect="1"/>
        </xdr:cNvSpPr>
      </xdr:nvSpPr>
      <xdr:spPr>
        <a:xfrm>
          <a:off x="15538034" y="31439"/>
          <a:ext cx="371010" cy="373613"/>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1">
              <a:solidFill>
                <a:schemeClr val="bg1"/>
              </a:solidFill>
              <a:latin typeface="Opel Sans Condensed" panose="020B0503030403020304" pitchFamily="34" charset="0"/>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pageSetUpPr fitToPage="1"/>
  </sheetPr>
  <dimension ref="A1:O29"/>
  <sheetViews>
    <sheetView tabSelected="1" zoomScaleNormal="100" zoomScaleSheetLayoutView="75" workbookViewId="0">
      <selection sqref="A1:G1"/>
    </sheetView>
  </sheetViews>
  <sheetFormatPr defaultColWidth="5.75" defaultRowHeight="12.75" zeroHeight="1"/>
  <cols>
    <col min="1" max="1" width="4.75" style="2" bestFit="1" customWidth="1"/>
    <col min="2" max="2" width="31.25" style="2" customWidth="1"/>
    <col min="3" max="3" width="13.375" style="2" customWidth="1"/>
    <col min="4" max="4" width="29.5" style="2" bestFit="1" customWidth="1"/>
    <col min="5" max="5" width="17.125" style="2" customWidth="1"/>
    <col min="6" max="6" width="18.625" style="1" customWidth="1"/>
    <col min="7" max="7" width="18.375" style="1" customWidth="1"/>
    <col min="8" max="16384" width="5.75" style="2"/>
  </cols>
  <sheetData>
    <row r="1" spans="1:15" ht="34.5" customHeight="1">
      <c r="A1" s="71" t="s">
        <v>47</v>
      </c>
      <c r="B1" s="71"/>
      <c r="C1" s="71"/>
      <c r="D1" s="71"/>
      <c r="E1" s="71"/>
      <c r="F1" s="71"/>
      <c r="G1" s="71"/>
    </row>
    <row r="2" spans="1:15" ht="16.5" customHeight="1">
      <c r="A2" s="3"/>
      <c r="B2" s="60"/>
      <c r="C2" s="60"/>
      <c r="D2" s="60"/>
      <c r="E2" s="60"/>
      <c r="F2" s="60"/>
      <c r="G2" s="60"/>
    </row>
    <row r="3" spans="1:15" ht="22.5" customHeight="1">
      <c r="A3" s="64"/>
      <c r="B3" s="61" t="s">
        <v>4</v>
      </c>
      <c r="C3" s="62"/>
      <c r="D3" s="62" t="s">
        <v>21</v>
      </c>
      <c r="E3" s="62" t="s">
        <v>27</v>
      </c>
      <c r="F3" s="62" t="s">
        <v>28</v>
      </c>
      <c r="G3" s="63" t="s">
        <v>20</v>
      </c>
    </row>
    <row r="4" spans="1:15" ht="30" customHeight="1">
      <c r="A4" s="78" t="s">
        <v>5</v>
      </c>
      <c r="B4" s="81" t="s">
        <v>24</v>
      </c>
      <c r="C4" s="48" t="s">
        <v>23</v>
      </c>
      <c r="D4" s="49" t="s">
        <v>22</v>
      </c>
      <c r="E4" s="50">
        <f>'Ανάλυση Τιμών Μοντέλων'!F5</f>
        <v>20099.608</v>
      </c>
      <c r="F4" s="51" t="s">
        <v>0</v>
      </c>
      <c r="G4" s="52" t="s">
        <v>0</v>
      </c>
    </row>
    <row r="5" spans="1:15" s="29" customFormat="1" ht="30" customHeight="1">
      <c r="A5" s="79"/>
      <c r="B5" s="82"/>
      <c r="C5" s="53" t="s">
        <v>0</v>
      </c>
      <c r="D5" s="10" t="s">
        <v>25</v>
      </c>
      <c r="E5" s="9">
        <f>'Ανάλυση Τιμών Μοντέλων'!F6</f>
        <v>22100.112000000001</v>
      </c>
      <c r="F5" s="9">
        <f>'Ανάλυση Τιμών Μοντέλων'!F11</f>
        <v>24500.088</v>
      </c>
      <c r="G5" s="54" t="s">
        <v>0</v>
      </c>
    </row>
    <row r="6" spans="1:15" s="29" customFormat="1" ht="30" customHeight="1">
      <c r="A6" s="79"/>
      <c r="B6" s="82"/>
      <c r="C6" s="55" t="s">
        <v>23</v>
      </c>
      <c r="D6" s="56" t="s">
        <v>26</v>
      </c>
      <c r="E6" s="57" t="s">
        <v>0</v>
      </c>
      <c r="F6" s="57">
        <f>'Ανάλυση Τιμών Μοντέλων'!F12</f>
        <v>24500.088</v>
      </c>
      <c r="G6" s="58" t="s">
        <v>0</v>
      </c>
    </row>
    <row r="7" spans="1:15" s="29" customFormat="1" ht="30" customHeight="1">
      <c r="A7" s="80"/>
      <c r="B7" s="47" t="s">
        <v>29</v>
      </c>
      <c r="C7" s="46" t="s">
        <v>23</v>
      </c>
      <c r="D7" s="43" t="s">
        <v>39</v>
      </c>
      <c r="E7" s="44" t="s">
        <v>0</v>
      </c>
      <c r="F7" s="44" t="s">
        <v>0</v>
      </c>
      <c r="G7" s="59">
        <f>'Ανάλυση Τιμών Μοντέλων'!F16</f>
        <v>28099.703999999998</v>
      </c>
    </row>
    <row r="8" spans="1:15" ht="21.75">
      <c r="A8" s="33"/>
      <c r="B8" s="30"/>
      <c r="C8" s="30"/>
      <c r="D8" s="31"/>
      <c r="E8" s="31"/>
      <c r="F8" s="31"/>
      <c r="G8" s="31"/>
    </row>
    <row r="9" spans="1:15" s="29" customFormat="1" ht="30" customHeight="1">
      <c r="A9" s="78" t="s">
        <v>7</v>
      </c>
      <c r="B9" s="47" t="s">
        <v>30</v>
      </c>
      <c r="C9" s="46" t="s">
        <v>23</v>
      </c>
      <c r="D9" s="43" t="s">
        <v>22</v>
      </c>
      <c r="E9" s="44">
        <f>'Ανάλυση Τιμών Μοντέλων'!F7</f>
        <v>21900.12</v>
      </c>
      <c r="F9" s="44" t="s">
        <v>0</v>
      </c>
      <c r="G9" s="59" t="s">
        <v>0</v>
      </c>
    </row>
    <row r="10" spans="1:15" s="29" customFormat="1" ht="30" customHeight="1">
      <c r="A10" s="79"/>
      <c r="B10" s="81" t="s">
        <v>31</v>
      </c>
      <c r="C10" s="68" t="s">
        <v>23</v>
      </c>
      <c r="D10" s="49" t="s">
        <v>22</v>
      </c>
      <c r="E10" s="50">
        <f>'Ανάλυση Τιμών Μοντέλων'!F8</f>
        <v>24099.600000000002</v>
      </c>
      <c r="F10" s="50">
        <f>'Ανάλυση Τιμών Μοντέλων'!F13</f>
        <v>24999.8</v>
      </c>
      <c r="G10" s="65">
        <f>'Ανάλυση Τιμών Μοντέλων'!F17</f>
        <v>27400.400000000001</v>
      </c>
    </row>
    <row r="11" spans="1:15" s="29" customFormat="1" ht="30" customHeight="1">
      <c r="A11" s="79"/>
      <c r="B11" s="82"/>
      <c r="C11" s="45" t="s">
        <v>0</v>
      </c>
      <c r="D11" s="10" t="s">
        <v>25</v>
      </c>
      <c r="E11" s="9">
        <f>'Ανάλυση Τιμών Μοντέλων'!F9</f>
        <v>26999.872000000003</v>
      </c>
      <c r="F11" s="9">
        <f>'Ανάλυση Τιμών Μοντέλων'!F14</f>
        <v>27800.327999999998</v>
      </c>
      <c r="G11" s="66">
        <f>'Ανάλυση Τιμών Μοντέλων'!F18</f>
        <v>30200.32</v>
      </c>
    </row>
    <row r="12" spans="1:15" ht="30" customHeight="1">
      <c r="A12" s="80"/>
      <c r="B12" s="83"/>
      <c r="C12" s="69" t="s">
        <v>23</v>
      </c>
      <c r="D12" s="56" t="s">
        <v>26</v>
      </c>
      <c r="E12" s="57">
        <f>'Ανάλυση Τιμών Μοντέλων'!F10</f>
        <v>26100.2</v>
      </c>
      <c r="F12" s="57">
        <f>'Ανάλυση Τιμών Μοντέλων'!F15</f>
        <v>27000.288</v>
      </c>
      <c r="G12" s="67">
        <f>'Ανάλυση Τιμών Μοντέλων'!F19</f>
        <v>30699.648000000001</v>
      </c>
    </row>
    <row r="13" spans="1:15" ht="12.75" customHeight="1">
      <c r="A13" s="74"/>
      <c r="B13" s="75"/>
      <c r="C13" s="75"/>
      <c r="D13" s="75"/>
      <c r="E13" s="75"/>
      <c r="F13" s="76"/>
      <c r="G13" s="34"/>
    </row>
    <row r="14" spans="1:15" ht="245.25" customHeight="1">
      <c r="A14" s="77" t="s">
        <v>17</v>
      </c>
      <c r="B14" s="77"/>
      <c r="C14" s="77"/>
      <c r="D14" s="77"/>
      <c r="E14" s="77"/>
      <c r="F14" s="77"/>
      <c r="G14" s="77"/>
    </row>
    <row r="15" spans="1:15" ht="32.25" customHeight="1">
      <c r="A15" s="73" t="s">
        <v>18</v>
      </c>
      <c r="B15" s="73"/>
      <c r="C15" s="73"/>
      <c r="D15" s="73"/>
      <c r="E15" s="73"/>
      <c r="F15" s="73"/>
      <c r="G15" s="73"/>
      <c r="H15" s="32"/>
      <c r="I15" s="32"/>
      <c r="J15" s="32"/>
      <c r="K15" s="32"/>
      <c r="L15" s="32"/>
      <c r="M15" s="32"/>
      <c r="N15" s="32"/>
      <c r="O15" s="32"/>
    </row>
    <row r="16" spans="1:15" ht="15" hidden="1">
      <c r="A16" s="72"/>
      <c r="B16" s="72"/>
      <c r="C16" s="72"/>
      <c r="D16" s="72"/>
      <c r="E16" s="72"/>
      <c r="F16" s="72"/>
      <c r="G16" s="72"/>
    </row>
    <row r="17" spans="6:7" hidden="1">
      <c r="F17" s="2"/>
      <c r="G17" s="2"/>
    </row>
    <row r="18" spans="6:7" hidden="1">
      <c r="F18" s="2"/>
      <c r="G18" s="2"/>
    </row>
    <row r="19" spans="6:7" hidden="1">
      <c r="F19" s="2"/>
      <c r="G19" s="2"/>
    </row>
    <row r="20" spans="6:7" hidden="1">
      <c r="F20" s="2"/>
      <c r="G20" s="2"/>
    </row>
    <row r="21" spans="6:7" hidden="1">
      <c r="F21" s="2"/>
      <c r="G21" s="2"/>
    </row>
    <row r="22" spans="6:7" hidden="1">
      <c r="F22" s="2"/>
      <c r="G22" s="2"/>
    </row>
    <row r="23" spans="6:7" hidden="1">
      <c r="F23" s="2"/>
      <c r="G23" s="2"/>
    </row>
    <row r="24" spans="6:7" hidden="1">
      <c r="F24" s="2"/>
      <c r="G24" s="2"/>
    </row>
    <row r="25" spans="6:7" hidden="1">
      <c r="F25" s="2"/>
      <c r="G25" s="2"/>
    </row>
    <row r="26" spans="6:7" hidden="1">
      <c r="F26" s="2"/>
      <c r="G26" s="2"/>
    </row>
    <row r="27" spans="6:7" hidden="1">
      <c r="F27" s="2"/>
      <c r="G27" s="2"/>
    </row>
    <row r="28" spans="6:7" hidden="1">
      <c r="F28" s="2"/>
      <c r="G28" s="2"/>
    </row>
    <row r="29" spans="6:7" hidden="1">
      <c r="F29" s="2"/>
      <c r="G29" s="2"/>
    </row>
  </sheetData>
  <sheetProtection formatCells="0" formatColumns="0" formatRows="0" insertColumns="0" insertRows="0" insertHyperlinks="0" deleteColumns="0" deleteRows="0" sort="0" autoFilter="0" pivotTables="0"/>
  <mergeCells count="9">
    <mergeCell ref="A1:G1"/>
    <mergeCell ref="A16:G16"/>
    <mergeCell ref="A15:G15"/>
    <mergeCell ref="A13:F13"/>
    <mergeCell ref="A14:G14"/>
    <mergeCell ref="A9:A12"/>
    <mergeCell ref="B4:B6"/>
    <mergeCell ref="B10:B12"/>
    <mergeCell ref="A4:A7"/>
  </mergeCells>
  <phoneticPr fontId="0"/>
  <printOptions horizontalCentered="1"/>
  <pageMargins left="0.39370078740157483" right="0.39370078740157483" top="0.59055118110236227" bottom="0.39370078740157483" header="0.23622047244094491" footer="0.27559055118110237"/>
  <pageSetup paperSize="9" scale="8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view="pageBreakPreview" zoomScale="73" zoomScaleNormal="50" zoomScaleSheetLayoutView="73" workbookViewId="0">
      <pane xSplit="1" ySplit="4" topLeftCell="B5" activePane="bottomRight" state="frozen"/>
      <selection sqref="A1:XFD1"/>
      <selection pane="topRight" sqref="A1:XFD1"/>
      <selection pane="bottomLeft" sqref="A1:XFD1"/>
      <selection pane="bottomRight"/>
    </sheetView>
  </sheetViews>
  <sheetFormatPr defaultColWidth="7.5" defaultRowHeight="31.5" customHeight="1"/>
  <cols>
    <col min="1" max="1" width="47.375" style="12" customWidth="1"/>
    <col min="2" max="2" width="10.875" style="12" bestFit="1" customWidth="1"/>
    <col min="3" max="3" width="10.875" style="12" customWidth="1"/>
    <col min="4" max="4" width="17.75" style="12" customWidth="1"/>
    <col min="5" max="5" width="13.625" style="12" bestFit="1" customWidth="1"/>
    <col min="6" max="6" width="18.375" style="12" customWidth="1"/>
    <col min="7" max="7" width="17" style="12" customWidth="1"/>
    <col min="8" max="9" width="14.125" style="12" customWidth="1"/>
    <col min="10" max="10" width="16.5" style="17" bestFit="1" customWidth="1"/>
    <col min="11" max="11" width="16.125" style="17" bestFit="1" customWidth="1"/>
    <col min="12" max="12" width="12" style="18" bestFit="1" customWidth="1"/>
    <col min="13" max="16384" width="7.5" style="12"/>
  </cols>
  <sheetData>
    <row r="1" spans="1:13" s="4" customFormat="1" ht="30.75">
      <c r="A1" s="11" t="s">
        <v>48</v>
      </c>
      <c r="B1" s="8"/>
      <c r="C1" s="8"/>
      <c r="D1" s="8"/>
      <c r="E1" s="8"/>
      <c r="F1" s="8"/>
      <c r="G1" s="8"/>
      <c r="H1" s="8"/>
      <c r="I1" s="8"/>
      <c r="J1" s="8"/>
      <c r="K1" s="8"/>
      <c r="L1" s="27"/>
    </row>
    <row r="2" spans="1:13" s="4" customFormat="1" ht="24.75" customHeight="1">
      <c r="A2" s="5"/>
      <c r="B2" s="6"/>
      <c r="C2" s="6"/>
      <c r="D2" s="6"/>
      <c r="E2" s="6"/>
      <c r="F2" s="6"/>
      <c r="G2" s="6"/>
      <c r="H2" s="20">
        <v>0.24</v>
      </c>
      <c r="I2" s="35"/>
      <c r="J2" s="7"/>
      <c r="K2" s="7"/>
      <c r="L2" s="5"/>
    </row>
    <row r="3" spans="1:13" ht="32.25" customHeight="1">
      <c r="A3" s="90" t="s">
        <v>6</v>
      </c>
      <c r="B3" s="92" t="s">
        <v>1</v>
      </c>
      <c r="C3" s="92" t="s">
        <v>2</v>
      </c>
      <c r="D3" s="92" t="s">
        <v>8</v>
      </c>
      <c r="E3" s="92" t="s">
        <v>9</v>
      </c>
      <c r="F3" s="94" t="s">
        <v>10</v>
      </c>
      <c r="G3" s="85" t="s">
        <v>12</v>
      </c>
      <c r="H3" s="85" t="s">
        <v>11</v>
      </c>
      <c r="I3" s="85" t="s">
        <v>3</v>
      </c>
      <c r="J3" s="87" t="s">
        <v>13</v>
      </c>
      <c r="K3" s="88"/>
      <c r="L3" s="89"/>
    </row>
    <row r="4" spans="1:13" ht="38.25" customHeight="1">
      <c r="A4" s="91"/>
      <c r="B4" s="93"/>
      <c r="C4" s="93"/>
      <c r="D4" s="93"/>
      <c r="E4" s="93"/>
      <c r="F4" s="95"/>
      <c r="G4" s="86"/>
      <c r="H4" s="86"/>
      <c r="I4" s="86"/>
      <c r="J4" s="21" t="s">
        <v>14</v>
      </c>
      <c r="K4" s="21" t="s">
        <v>15</v>
      </c>
      <c r="L4" s="21" t="s">
        <v>16</v>
      </c>
    </row>
    <row r="5" spans="1:13" s="14" customFormat="1" ht="15.75">
      <c r="A5" s="13" t="str">
        <f>Εκδόσεις!E3&amp;" "&amp;Εκδόσεις!B4&amp;" "&amp;Εκδόσεις!C4&amp;" "&amp;Εκδόσεις!D4</f>
        <v>Active 1.4lt Turbo, 140 hp Start &amp; Stop MT6 / FWD</v>
      </c>
      <c r="B5" s="25" t="s">
        <v>40</v>
      </c>
      <c r="C5" s="24" t="str">
        <f>Εκδόσεις!A4</f>
        <v>Βενζίνη</v>
      </c>
      <c r="D5" s="41">
        <v>138</v>
      </c>
      <c r="E5" s="42">
        <f>0.08*1.1</f>
        <v>8.8000000000000009E-2</v>
      </c>
      <c r="F5" s="36">
        <f>G5+H5+I5</f>
        <v>20099.608</v>
      </c>
      <c r="G5" s="38">
        <v>15136</v>
      </c>
      <c r="H5" s="39">
        <f>G5*$H$2</f>
        <v>3632.64</v>
      </c>
      <c r="I5" s="70">
        <f>G5*E5-1</f>
        <v>1330.9680000000001</v>
      </c>
      <c r="J5" s="22">
        <v>1364</v>
      </c>
      <c r="K5" s="37">
        <f>G5*1.24</f>
        <v>18768.64</v>
      </c>
      <c r="L5" s="37">
        <f>G5*1.24</f>
        <v>18768.64</v>
      </c>
      <c r="M5" s="40"/>
    </row>
    <row r="6" spans="1:13" s="14" customFormat="1" ht="15.75">
      <c r="A6" s="13" t="str">
        <f>Εκδόσεις!E3&amp;" "&amp;Εκδόσεις!B4&amp;" "&amp;Εκδόσεις!C5&amp;" "&amp;Εκδόσεις!D5</f>
        <v>Active 1.4lt Turbo, 140 hp - AT6 / FWD</v>
      </c>
      <c r="B6" s="25" t="s">
        <v>49</v>
      </c>
      <c r="C6" s="24" t="str">
        <f>Εκδόσεις!A4</f>
        <v>Βενζίνη</v>
      </c>
      <c r="D6" s="41">
        <v>144</v>
      </c>
      <c r="E6" s="42">
        <f>0.08*1.2</f>
        <v>9.6000000000000002E-2</v>
      </c>
      <c r="F6" s="36">
        <f>G6+H6+I6</f>
        <v>22100.112000000001</v>
      </c>
      <c r="G6" s="38">
        <v>16542</v>
      </c>
      <c r="H6" s="39">
        <f>G6*$H$2</f>
        <v>3970.08</v>
      </c>
      <c r="I6" s="70">
        <f>G6*E6</f>
        <v>1588.0319999999999</v>
      </c>
      <c r="J6" s="22">
        <v>1364</v>
      </c>
      <c r="K6" s="37">
        <f>G6*1.24</f>
        <v>20512.079999999998</v>
      </c>
      <c r="L6" s="37">
        <f>G6*1.24</f>
        <v>20512.079999999998</v>
      </c>
      <c r="M6" s="40"/>
    </row>
    <row r="7" spans="1:13" s="14" customFormat="1" ht="15.75">
      <c r="A7" s="13" t="str">
        <f>Εκδόσεις!E3&amp;" "&amp;Εκδόσεις!B9&amp;" "&amp;Εκδόσεις!C9&amp;" "&amp;Εκδόσεις!D9</f>
        <v>Active 1.6lt CDTI, 110hp Start &amp; Stop MT6 / FWD</v>
      </c>
      <c r="B7" s="25" t="s">
        <v>41</v>
      </c>
      <c r="C7" s="24" t="str">
        <f>Εκδόσεις!$A$9</f>
        <v>Πετρέλαιο</v>
      </c>
      <c r="D7" s="41">
        <v>106</v>
      </c>
      <c r="E7" s="42">
        <f>0.08*1</f>
        <v>0.08</v>
      </c>
      <c r="F7" s="36">
        <f>G7+H7+I7</f>
        <v>21900.12</v>
      </c>
      <c r="G7" s="38">
        <v>16591</v>
      </c>
      <c r="H7" s="39">
        <f t="shared" ref="H7:H15" si="0">G7*$H$2</f>
        <v>3981.8399999999997</v>
      </c>
      <c r="I7" s="70">
        <f t="shared" ref="I7:I15" si="1">G7*E7</f>
        <v>1327.28</v>
      </c>
      <c r="J7" s="23">
        <v>1598</v>
      </c>
      <c r="K7" s="37">
        <f t="shared" ref="K7:K19" si="2">G7*1.24</f>
        <v>20572.84</v>
      </c>
      <c r="L7" s="37">
        <f t="shared" ref="L7:L19" si="3">G7*1.24</f>
        <v>20572.84</v>
      </c>
    </row>
    <row r="8" spans="1:13" s="14" customFormat="1" ht="15.75">
      <c r="A8" s="13" t="str">
        <f>Εκδόσεις!E3&amp;" "&amp;Εκδόσεις!B10&amp;" "&amp;Εκδόσεις!C10&amp;" "&amp;Εκδόσεις!D10</f>
        <v>Active 1.6lt CDTI, 136hp Start &amp; Stop MT6 / FWD</v>
      </c>
      <c r="B8" s="25" t="s">
        <v>42</v>
      </c>
      <c r="C8" s="24" t="str">
        <f>Εκδόσεις!$A$9</f>
        <v>Πετρέλαιο</v>
      </c>
      <c r="D8" s="41">
        <v>106</v>
      </c>
      <c r="E8" s="42">
        <f>0.16*1</f>
        <v>0.16</v>
      </c>
      <c r="F8" s="36">
        <f>G8+H8+I8</f>
        <v>24099.600000000002</v>
      </c>
      <c r="G8" s="38">
        <v>17214</v>
      </c>
      <c r="H8" s="39">
        <f t="shared" si="0"/>
        <v>4131.3599999999997</v>
      </c>
      <c r="I8" s="70">
        <f>G8*E8</f>
        <v>2754.2400000000002</v>
      </c>
      <c r="J8" s="23">
        <v>1598</v>
      </c>
      <c r="K8" s="37">
        <f t="shared" si="2"/>
        <v>21345.360000000001</v>
      </c>
      <c r="L8" s="37">
        <f t="shared" si="3"/>
        <v>21345.360000000001</v>
      </c>
    </row>
    <row r="9" spans="1:13" s="14" customFormat="1" ht="15.75">
      <c r="A9" s="13" t="str">
        <f>Εκδόσεις!E3&amp;" "&amp;Εκδόσεις!B10&amp;" "&amp;Εκδόσεις!D11</f>
        <v>Active 1.6lt CDTI, 136hp AT6 / FWD</v>
      </c>
      <c r="B9" s="25" t="s">
        <v>43</v>
      </c>
      <c r="C9" s="24" t="str">
        <f>Εκδόσεις!$A$9</f>
        <v>Πετρέλαιο</v>
      </c>
      <c r="D9" s="41">
        <v>128</v>
      </c>
      <c r="E9" s="42">
        <f>0.16*1.1</f>
        <v>0.17600000000000002</v>
      </c>
      <c r="F9" s="36">
        <f t="shared" ref="F9" si="4">G9+H9+I9</f>
        <v>26999.872000000003</v>
      </c>
      <c r="G9" s="38">
        <v>19067</v>
      </c>
      <c r="H9" s="39">
        <f t="shared" si="0"/>
        <v>4576.08</v>
      </c>
      <c r="I9" s="70">
        <f>G9*E9+1</f>
        <v>3356.7920000000004</v>
      </c>
      <c r="J9" s="23">
        <v>1598</v>
      </c>
      <c r="K9" s="37">
        <f t="shared" si="2"/>
        <v>23643.079999999998</v>
      </c>
      <c r="L9" s="37">
        <f t="shared" si="3"/>
        <v>23643.079999999998</v>
      </c>
    </row>
    <row r="10" spans="1:13" s="14" customFormat="1" ht="15.75">
      <c r="A10" s="13" t="str">
        <f>Εκδόσεις!E3&amp;" "&amp;Εκδόσεις!B10&amp;" "&amp;Εκδόσεις!C12&amp;" "&amp;Εκδόσεις!D12</f>
        <v>Active 1.6lt CDTI, 136hp Start &amp; Stop MT6 / AWD</v>
      </c>
      <c r="B10" s="25" t="s">
        <v>44</v>
      </c>
      <c r="C10" s="24" t="str">
        <f>Εκδόσεις!$A$9</f>
        <v>Πετρέλαιο</v>
      </c>
      <c r="D10" s="41">
        <v>119</v>
      </c>
      <c r="E10" s="42">
        <f>0.16*1</f>
        <v>0.16</v>
      </c>
      <c r="F10" s="36">
        <f>G10+H10+I10</f>
        <v>26100.2</v>
      </c>
      <c r="G10" s="38">
        <v>18643</v>
      </c>
      <c r="H10" s="39">
        <f t="shared" si="0"/>
        <v>4474.32</v>
      </c>
      <c r="I10" s="70">
        <f>G10*E10</f>
        <v>2982.88</v>
      </c>
      <c r="J10" s="23">
        <v>1598</v>
      </c>
      <c r="K10" s="37">
        <f t="shared" si="2"/>
        <v>23117.32</v>
      </c>
      <c r="L10" s="37">
        <f t="shared" si="3"/>
        <v>23117.32</v>
      </c>
    </row>
    <row r="11" spans="1:13" s="14" customFormat="1" ht="15.75">
      <c r="A11" s="13" t="str">
        <f>Εκδόσεις!F3&amp;" "&amp;Εκδόσεις!B4&amp;" "&amp;Εκδόσεις!D5</f>
        <v>Color Active 1.4lt Turbo, 140 hp AT6 / FWD</v>
      </c>
      <c r="B11" s="25" t="s">
        <v>32</v>
      </c>
      <c r="C11" s="24" t="str">
        <f>Εκδόσεις!A4</f>
        <v>Βενζίνη</v>
      </c>
      <c r="D11" s="41">
        <v>149</v>
      </c>
      <c r="E11" s="42">
        <f>0.16*1.2</f>
        <v>0.192</v>
      </c>
      <c r="F11" s="36">
        <f t="shared" ref="F11:F13" si="5">G11+H11+I11</f>
        <v>24500.088</v>
      </c>
      <c r="G11" s="38">
        <v>17109</v>
      </c>
      <c r="H11" s="39">
        <f t="shared" si="0"/>
        <v>4106.16</v>
      </c>
      <c r="I11" s="70">
        <f t="shared" si="1"/>
        <v>3284.9279999999999</v>
      </c>
      <c r="J11" s="22">
        <v>1364</v>
      </c>
      <c r="K11" s="37">
        <f t="shared" si="2"/>
        <v>21215.16</v>
      </c>
      <c r="L11" s="37">
        <f t="shared" si="3"/>
        <v>21215.16</v>
      </c>
    </row>
    <row r="12" spans="1:13" s="15" customFormat="1" ht="15.75">
      <c r="A12" s="13" t="str">
        <f>Εκδόσεις!F3&amp;" "&amp;Εκδόσεις!B4&amp;" "&amp;Εκδόσεις!C4&amp;" "&amp;Εκδόσεις!D6</f>
        <v>Color Active 1.4lt Turbo, 140 hp Start &amp; Stop MT6 / AWD</v>
      </c>
      <c r="B12" s="25" t="s">
        <v>33</v>
      </c>
      <c r="C12" s="24" t="str">
        <f>Εκδόσεις!A4</f>
        <v>Βενζίνη</v>
      </c>
      <c r="D12" s="41">
        <v>152</v>
      </c>
      <c r="E12" s="42">
        <f>0.16*1.2</f>
        <v>0.192</v>
      </c>
      <c r="F12" s="19">
        <f>G12+H12+I12</f>
        <v>24500.088</v>
      </c>
      <c r="G12" s="38">
        <v>17109</v>
      </c>
      <c r="H12" s="39">
        <f t="shared" si="0"/>
        <v>4106.16</v>
      </c>
      <c r="I12" s="70">
        <f t="shared" si="1"/>
        <v>3284.9279999999999</v>
      </c>
      <c r="J12" s="22">
        <v>1364</v>
      </c>
      <c r="K12" s="37">
        <f t="shared" si="2"/>
        <v>21215.16</v>
      </c>
      <c r="L12" s="37">
        <f t="shared" si="3"/>
        <v>21215.16</v>
      </c>
    </row>
    <row r="13" spans="1:13" s="14" customFormat="1" ht="15.75">
      <c r="A13" s="13" t="str">
        <f>Εκδόσεις!F3&amp;" "&amp;Εκδόσεις!B10&amp;" "&amp;Εκδόσεις!C10&amp;" "&amp;Εκδόσεις!D10</f>
        <v>Color Active 1.6lt CDTI, 136hp Start &amp; Stop MT6 / FWD</v>
      </c>
      <c r="B13" s="25" t="s">
        <v>34</v>
      </c>
      <c r="C13" s="24" t="str">
        <f>Εκδόσεις!$A$9</f>
        <v>Πετρέλαιο</v>
      </c>
      <c r="D13" s="41">
        <v>114</v>
      </c>
      <c r="E13" s="42">
        <f>0.16*1</f>
        <v>0.16</v>
      </c>
      <c r="F13" s="19">
        <f t="shared" si="5"/>
        <v>24999.8</v>
      </c>
      <c r="G13" s="38">
        <v>17857</v>
      </c>
      <c r="H13" s="39">
        <f t="shared" si="0"/>
        <v>4285.68</v>
      </c>
      <c r="I13" s="70">
        <f t="shared" si="1"/>
        <v>2857.12</v>
      </c>
      <c r="J13" s="23">
        <v>1598</v>
      </c>
      <c r="K13" s="37">
        <f t="shared" si="2"/>
        <v>22142.68</v>
      </c>
      <c r="L13" s="37">
        <f t="shared" si="3"/>
        <v>22142.68</v>
      </c>
    </row>
    <row r="14" spans="1:13" s="16" customFormat="1" ht="15.75">
      <c r="A14" s="13" t="str">
        <f>Εκδόσεις!F3&amp;" "&amp;Εκδόσεις!B10&amp;" "&amp;Εκδόσεις!D11</f>
        <v>Color Active 1.6lt CDTI, 136hp AT6 / FWD</v>
      </c>
      <c r="B14" s="25" t="s">
        <v>35</v>
      </c>
      <c r="C14" s="24" t="str">
        <f>Εκδόσεις!$A$9</f>
        <v>Πετρέλαιο</v>
      </c>
      <c r="D14" s="41">
        <v>132</v>
      </c>
      <c r="E14" s="42">
        <f>0.16*1.1</f>
        <v>0.17600000000000002</v>
      </c>
      <c r="F14" s="19">
        <f>G14+H14+I14</f>
        <v>27800.327999999998</v>
      </c>
      <c r="G14" s="38">
        <v>19633</v>
      </c>
      <c r="H14" s="39">
        <f t="shared" si="0"/>
        <v>4711.92</v>
      </c>
      <c r="I14" s="39">
        <f t="shared" si="1"/>
        <v>3455.4080000000004</v>
      </c>
      <c r="J14" s="23">
        <v>1598</v>
      </c>
      <c r="K14" s="37">
        <f t="shared" si="2"/>
        <v>24344.92</v>
      </c>
      <c r="L14" s="37">
        <f t="shared" si="3"/>
        <v>24344.92</v>
      </c>
    </row>
    <row r="15" spans="1:13" s="16" customFormat="1" ht="15.75">
      <c r="A15" s="13" t="str">
        <f>Εκδόσεις!F3&amp;" "&amp;Εκδόσεις!B10&amp;" "&amp;Εκδόσεις!C12&amp;" "&amp;Εκδόσεις!D12</f>
        <v>Color Active 1.6lt CDTI, 136hp Start &amp; Stop MT6 / AWD</v>
      </c>
      <c r="B15" s="25" t="s">
        <v>36</v>
      </c>
      <c r="C15" s="24" t="str">
        <f>Εκδόσεις!$A$9</f>
        <v>Πετρέλαιο</v>
      </c>
      <c r="D15" s="41">
        <v>124</v>
      </c>
      <c r="E15" s="42">
        <f>0.16*1.1</f>
        <v>0.17600000000000002</v>
      </c>
      <c r="F15" s="19">
        <f>G15+H15+I15</f>
        <v>27000.288</v>
      </c>
      <c r="G15" s="38">
        <v>19068</v>
      </c>
      <c r="H15" s="39">
        <f t="shared" si="0"/>
        <v>4576.32</v>
      </c>
      <c r="I15" s="39">
        <f t="shared" si="1"/>
        <v>3355.9680000000003</v>
      </c>
      <c r="J15" s="23">
        <v>1598</v>
      </c>
      <c r="K15" s="37">
        <f t="shared" si="2"/>
        <v>23644.32</v>
      </c>
      <c r="L15" s="37">
        <f t="shared" si="3"/>
        <v>23644.32</v>
      </c>
    </row>
    <row r="16" spans="1:13" s="16" customFormat="1" ht="15.75">
      <c r="A16" s="13" t="str">
        <f>Εκδόσεις!G3&amp;" "&amp;Εκδόσεις!B7&amp;" "&amp;Εκδόσεις!C7&amp;" "&amp;Εκδόσεις!D7</f>
        <v>Innovation 1.4lt Turbo, 152 hp Start &amp; Stop AT6 / AWD</v>
      </c>
      <c r="B16" s="25" t="s">
        <v>37</v>
      </c>
      <c r="C16" s="24" t="str">
        <f>Εκδόσεις!A4</f>
        <v>Βενζίνη</v>
      </c>
      <c r="D16" s="41">
        <v>150</v>
      </c>
      <c r="E16" s="42">
        <f>0.16*1.2</f>
        <v>0.192</v>
      </c>
      <c r="F16" s="19">
        <f>G16+H16+I16+1</f>
        <v>28099.703999999998</v>
      </c>
      <c r="G16" s="38">
        <v>19622</v>
      </c>
      <c r="H16" s="39">
        <f>G16*$H$2</f>
        <v>4709.28</v>
      </c>
      <c r="I16" s="39">
        <f>G16*E16</f>
        <v>3767.424</v>
      </c>
      <c r="J16" s="23">
        <v>1399</v>
      </c>
      <c r="K16" s="37">
        <f t="shared" si="2"/>
        <v>24331.279999999999</v>
      </c>
      <c r="L16" s="37">
        <f t="shared" si="3"/>
        <v>24331.279999999999</v>
      </c>
    </row>
    <row r="17" spans="1:12" s="16" customFormat="1" ht="15.75">
      <c r="A17" s="13" t="str">
        <f>Εκδόσεις!G3&amp;" "&amp;Εκδόσεις!B10&amp;" "&amp;Εκδόσεις!C10&amp;" "&amp;Εκδόσεις!D10</f>
        <v>Innovation 1.6lt CDTI, 136hp Start &amp; Stop MT6 / FWD</v>
      </c>
      <c r="B17" s="25" t="s">
        <v>45</v>
      </c>
      <c r="C17" s="24" t="str">
        <f>Εκδόσεις!$A$9</f>
        <v>Πετρέλαιο</v>
      </c>
      <c r="D17" s="41">
        <v>114</v>
      </c>
      <c r="E17" s="42">
        <f>0.16*1</f>
        <v>0.16</v>
      </c>
      <c r="F17" s="19">
        <f t="shared" ref="F17" si="6">G17+H17+I17+1</f>
        <v>27400.400000000001</v>
      </c>
      <c r="G17" s="38">
        <v>19571</v>
      </c>
      <c r="H17" s="39">
        <f>G17*$H$2</f>
        <v>4697.04</v>
      </c>
      <c r="I17" s="39">
        <f t="shared" ref="I17:I18" si="7">G17*E17</f>
        <v>3131.36</v>
      </c>
      <c r="J17" s="23">
        <v>1598</v>
      </c>
      <c r="K17" s="37">
        <f t="shared" si="2"/>
        <v>24268.04</v>
      </c>
      <c r="L17" s="37">
        <f t="shared" si="3"/>
        <v>24268.04</v>
      </c>
    </row>
    <row r="18" spans="1:12" s="16" customFormat="1" ht="15.75">
      <c r="A18" s="13" t="str">
        <f>Εκδόσεις!G3&amp;" "&amp;Εκδόσεις!B10&amp;" "&amp;Εκδόσεις!D11</f>
        <v>Innovation 1.6lt CDTI, 136hp AT6 / FWD</v>
      </c>
      <c r="B18" s="25" t="s">
        <v>46</v>
      </c>
      <c r="C18" s="24" t="str">
        <f>Εκδόσεις!$A$9</f>
        <v>Πετρέλαιο</v>
      </c>
      <c r="D18" s="41">
        <v>132</v>
      </c>
      <c r="E18" s="42">
        <f>0.24*1.1</f>
        <v>0.26400000000000001</v>
      </c>
      <c r="F18" s="19">
        <f>G18+H18+I18</f>
        <v>30200.32</v>
      </c>
      <c r="G18" s="38">
        <v>20080</v>
      </c>
      <c r="H18" s="39">
        <f>G18*$H$2</f>
        <v>4819.2</v>
      </c>
      <c r="I18" s="39">
        <f t="shared" si="7"/>
        <v>5301.12</v>
      </c>
      <c r="J18" s="23">
        <v>1598</v>
      </c>
      <c r="K18" s="37">
        <f t="shared" si="2"/>
        <v>24899.200000000001</v>
      </c>
      <c r="L18" s="37">
        <f t="shared" si="3"/>
        <v>24899.200000000001</v>
      </c>
    </row>
    <row r="19" spans="1:12" s="14" customFormat="1" ht="15.75">
      <c r="A19" s="13" t="str">
        <f>Εκδόσεις!G3&amp;" "&amp;Εκδόσεις!B10&amp;" "&amp;Εκδόσεις!C12&amp;" "&amp;Εκδόσεις!D12</f>
        <v>Innovation 1.6lt CDTI, 136hp Start &amp; Stop MT6 / AWD</v>
      </c>
      <c r="B19" s="26" t="s">
        <v>38</v>
      </c>
      <c r="C19" s="24" t="str">
        <f>Εκδόσεις!$A$9</f>
        <v>Πετρέλαιο</v>
      </c>
      <c r="D19" s="41">
        <v>124</v>
      </c>
      <c r="E19" s="42">
        <f>0.24*1.1</f>
        <v>0.26400000000000001</v>
      </c>
      <c r="F19" s="19">
        <f>G19+H19+I19</f>
        <v>30699.648000000001</v>
      </c>
      <c r="G19" s="38">
        <v>20412</v>
      </c>
      <c r="H19" s="39">
        <f>G19*$H$2</f>
        <v>4898.88</v>
      </c>
      <c r="I19" s="39">
        <f>G19*E19</f>
        <v>5388.768</v>
      </c>
      <c r="J19" s="23">
        <v>1598</v>
      </c>
      <c r="K19" s="37">
        <f t="shared" si="2"/>
        <v>25310.880000000001</v>
      </c>
      <c r="L19" s="37">
        <f t="shared" si="3"/>
        <v>25310.880000000001</v>
      </c>
    </row>
    <row r="20" spans="1:12" s="15" customFormat="1" ht="15">
      <c r="A20" s="28"/>
      <c r="B20" s="28"/>
      <c r="C20" s="28"/>
      <c r="D20" s="28"/>
      <c r="E20" s="28"/>
      <c r="F20" s="28"/>
      <c r="G20" s="28"/>
      <c r="H20" s="28"/>
      <c r="I20" s="28"/>
      <c r="J20" s="28"/>
      <c r="K20" s="28"/>
      <c r="L20" s="28"/>
    </row>
    <row r="21" spans="1:12" s="15" customFormat="1" ht="177" customHeight="1">
      <c r="A21" s="84" t="s">
        <v>19</v>
      </c>
      <c r="B21" s="77"/>
      <c r="C21" s="77"/>
      <c r="D21" s="77"/>
      <c r="E21" s="77"/>
      <c r="F21" s="77"/>
      <c r="G21" s="77"/>
      <c r="H21" s="77"/>
      <c r="I21" s="77"/>
      <c r="J21" s="77"/>
      <c r="K21" s="77"/>
      <c r="L21" s="77"/>
    </row>
  </sheetData>
  <mergeCells count="11">
    <mergeCell ref="A21:L21"/>
    <mergeCell ref="I3:I4"/>
    <mergeCell ref="J3:L3"/>
    <mergeCell ref="A3:A4"/>
    <mergeCell ref="B3:B4"/>
    <mergeCell ref="C3:C4"/>
    <mergeCell ref="D3:D4"/>
    <mergeCell ref="E3:E4"/>
    <mergeCell ref="F3:F4"/>
    <mergeCell ref="G3:G4"/>
    <mergeCell ref="H3:H4"/>
  </mergeCells>
  <printOptions horizontalCentered="1"/>
  <pageMargins left="0.19685039370078741" right="0.15748031496062992" top="0.27559055118110237" bottom="0.15748031496062992" header="0.43307086614173229" footer="0.19685039370078741"/>
  <pageSetup paperSize="9" scale="61"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2</vt:i4>
      </vt:variant>
    </vt:vector>
  </HeadingPairs>
  <TitlesOfParts>
    <vt:vector size="4" baseType="lpstr">
      <vt:lpstr>Εκδόσεις</vt:lpstr>
      <vt:lpstr>Ανάλυση Τιμών Μοντέλων</vt:lpstr>
      <vt:lpstr>'Ανάλυση Τιμών Μοντέλων'!Print_Area</vt:lpstr>
      <vt:lpstr>Εκδόσεις!Print_Area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heiteres blau</dc:creator>
  <cp:lastModifiedBy>Σπύρος</cp:lastModifiedBy>
  <cp:lastPrinted>2017-03-14T15:19:53Z</cp:lastPrinted>
  <dcterms:created xsi:type="dcterms:W3CDTF">2005-06-09T13:23:39Z</dcterms:created>
  <dcterms:modified xsi:type="dcterms:W3CDTF">2017-03-15T09:30:42Z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gt;&lt;version val=&quot;15545&quot;/&gt;&lt;partner val=&quot;530&quot;/&gt;&lt;CXlWorkbook id=&quot;1&quot;&gt;&lt;m_cxllink/&gt;&lt;/CXlWorkbook&gt;&lt;/root&gt;">
    <vt:lpwstr/>
  </property>
  <property fmtid="{D5CDD505-2E9C-101B-9397-08002B2CF9AE}" pid="3" name="_NewReviewCycle">
    <vt:lpwstr/>
  </property>
</Properties>
</file>